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fitAbility MY\web\tutorials\docs\"/>
    </mc:Choice>
  </mc:AlternateContent>
  <xr:revisionPtr revIDLastSave="0" documentId="8_{1154B9A4-8988-41B6-9D9A-54673D76CE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ct Valu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  <c r="K48" i="1"/>
  <c r="L48" i="1"/>
  <c r="M48" i="1"/>
  <c r="D48" i="1"/>
  <c r="C59" i="1"/>
  <c r="C62" i="1" s="1"/>
  <c r="C64" i="1" s="1"/>
  <c r="D35" i="1"/>
  <c r="E34" i="1"/>
  <c r="F34" i="1"/>
  <c r="G34" i="1"/>
  <c r="H34" i="1"/>
  <c r="I34" i="1"/>
  <c r="J34" i="1"/>
  <c r="K34" i="1"/>
  <c r="L34" i="1"/>
  <c r="M34" i="1"/>
  <c r="D34" i="1"/>
  <c r="E53" i="1"/>
  <c r="F53" i="1"/>
  <c r="G53" i="1"/>
  <c r="H53" i="1"/>
  <c r="I53" i="1"/>
  <c r="J53" i="1"/>
  <c r="K53" i="1"/>
  <c r="L53" i="1"/>
  <c r="M53" i="1"/>
  <c r="D53" i="1"/>
  <c r="E51" i="1"/>
  <c r="E60" i="1" s="1"/>
  <c r="F51" i="1"/>
  <c r="F60" i="1" s="1"/>
  <c r="G51" i="1"/>
  <c r="G60" i="1" s="1"/>
  <c r="H51" i="1"/>
  <c r="H60" i="1" s="1"/>
  <c r="I51" i="1"/>
  <c r="I60" i="1" s="1"/>
  <c r="J51" i="1"/>
  <c r="J60" i="1" s="1"/>
  <c r="K51" i="1"/>
  <c r="K60" i="1" s="1"/>
  <c r="L51" i="1"/>
  <c r="L60" i="1" s="1"/>
  <c r="M51" i="1"/>
  <c r="M60" i="1" s="1"/>
  <c r="D51" i="1"/>
  <c r="D60" i="1" s="1"/>
  <c r="D47" i="1"/>
  <c r="D46" i="1"/>
  <c r="E46" i="1" s="1"/>
  <c r="D38" i="1"/>
  <c r="E38" i="1" s="1"/>
  <c r="M61" i="1"/>
  <c r="D41" i="1" l="1"/>
  <c r="D49" i="1"/>
  <c r="E47" i="1"/>
  <c r="F47" i="1" s="1"/>
  <c r="G47" i="1" s="1"/>
  <c r="H47" i="1" s="1"/>
  <c r="I47" i="1" s="1"/>
  <c r="J47" i="1" s="1"/>
  <c r="K47" i="1" s="1"/>
  <c r="L47" i="1" s="1"/>
  <c r="M47" i="1" s="1"/>
  <c r="F46" i="1"/>
  <c r="F38" i="1"/>
  <c r="E41" i="1"/>
  <c r="E49" i="1" l="1"/>
  <c r="F49" i="1"/>
  <c r="G46" i="1"/>
  <c r="G49" i="1" s="1"/>
  <c r="F41" i="1"/>
  <c r="G38" i="1"/>
  <c r="H46" i="1" l="1"/>
  <c r="H49" i="1" s="1"/>
  <c r="G41" i="1"/>
  <c r="H38" i="1"/>
  <c r="I46" i="1" l="1"/>
  <c r="I49" i="1" s="1"/>
  <c r="H41" i="1"/>
  <c r="I38" i="1"/>
  <c r="J46" i="1" l="1"/>
  <c r="J49" i="1" s="1"/>
  <c r="I41" i="1"/>
  <c r="J38" i="1"/>
  <c r="K46" i="1" l="1"/>
  <c r="K49" i="1" s="1"/>
  <c r="J41" i="1"/>
  <c r="K38" i="1"/>
  <c r="L46" i="1" l="1"/>
  <c r="L49" i="1" s="1"/>
  <c r="K41" i="1"/>
  <c r="L38" i="1"/>
  <c r="M46" i="1" l="1"/>
  <c r="M49" i="1" s="1"/>
  <c r="L41" i="1"/>
  <c r="M38" i="1"/>
  <c r="M41" i="1" s="1"/>
  <c r="D42" i="1"/>
  <c r="D43" i="1" s="1"/>
  <c r="D50" i="1" s="1"/>
  <c r="D52" i="1" s="1"/>
  <c r="D54" i="1" s="1"/>
  <c r="D55" i="1" l="1"/>
  <c r="D56" i="1" s="1"/>
  <c r="E35" i="1"/>
  <c r="D62" i="1" l="1"/>
  <c r="D64" i="1" s="1"/>
  <c r="E42" i="1"/>
  <c r="E43" i="1" s="1"/>
  <c r="E50" i="1" s="1"/>
  <c r="E52" i="1" s="1"/>
  <c r="E54" i="1" s="1"/>
  <c r="E55" i="1" s="1"/>
  <c r="F35" i="1"/>
  <c r="F42" i="1" l="1"/>
  <c r="F43" i="1" s="1"/>
  <c r="F50" i="1" s="1"/>
  <c r="F52" i="1" s="1"/>
  <c r="F54" i="1" s="1"/>
  <c r="F55" i="1" s="1"/>
  <c r="G35" i="1"/>
  <c r="E56" i="1"/>
  <c r="E62" i="1" s="1"/>
  <c r="E64" i="1" l="1"/>
  <c r="H35" i="1"/>
  <c r="G42" i="1"/>
  <c r="G43" i="1" s="1"/>
  <c r="G50" i="1" s="1"/>
  <c r="G52" i="1" s="1"/>
  <c r="G54" i="1" s="1"/>
  <c r="G55" i="1" s="1"/>
  <c r="F56" i="1"/>
  <c r="F62" i="1" s="1"/>
  <c r="F64" i="1" l="1"/>
  <c r="G56" i="1"/>
  <c r="G62" i="1" s="1"/>
  <c r="H42" i="1"/>
  <c r="H43" i="1" s="1"/>
  <c r="H50" i="1" s="1"/>
  <c r="H52" i="1" s="1"/>
  <c r="H54" i="1" s="1"/>
  <c r="H55" i="1" s="1"/>
  <c r="I35" i="1"/>
  <c r="G64" i="1" l="1"/>
  <c r="J35" i="1"/>
  <c r="I42" i="1"/>
  <c r="I43" i="1" s="1"/>
  <c r="I50" i="1" s="1"/>
  <c r="I52" i="1" s="1"/>
  <c r="I54" i="1" s="1"/>
  <c r="I55" i="1" s="1"/>
  <c r="H56" i="1"/>
  <c r="H62" i="1" s="1"/>
  <c r="H64" i="1" l="1"/>
  <c r="I56" i="1"/>
  <c r="J42" i="1"/>
  <c r="J43" i="1" s="1"/>
  <c r="J50" i="1" s="1"/>
  <c r="J52" i="1" s="1"/>
  <c r="J54" i="1" s="1"/>
  <c r="J55" i="1" s="1"/>
  <c r="K35" i="1"/>
  <c r="I62" i="1" l="1"/>
  <c r="I64" i="1" s="1"/>
  <c r="J56" i="1"/>
  <c r="K42" i="1"/>
  <c r="K43" i="1" s="1"/>
  <c r="K50" i="1" s="1"/>
  <c r="K52" i="1" s="1"/>
  <c r="K54" i="1" s="1"/>
  <c r="K55" i="1" s="1"/>
  <c r="L35" i="1"/>
  <c r="J62" i="1" l="1"/>
  <c r="J64" i="1" s="1"/>
  <c r="L42" i="1"/>
  <c r="L43" i="1" s="1"/>
  <c r="L50" i="1" s="1"/>
  <c r="L52" i="1" s="1"/>
  <c r="L54" i="1" s="1"/>
  <c r="L55" i="1" s="1"/>
  <c r="M35" i="1"/>
  <c r="M42" i="1" s="1"/>
  <c r="M43" i="1" s="1"/>
  <c r="M50" i="1" s="1"/>
  <c r="M52" i="1" s="1"/>
  <c r="M54" i="1" s="1"/>
  <c r="M55" i="1" s="1"/>
  <c r="K56" i="1"/>
  <c r="K62" i="1" l="1"/>
  <c r="K64" i="1" s="1"/>
  <c r="M56" i="1"/>
  <c r="M62" i="1" s="1"/>
  <c r="L56" i="1"/>
  <c r="L62" i="1" l="1"/>
  <c r="L64" i="1" s="1"/>
  <c r="M64" i="1"/>
  <c r="C66" i="1"/>
</calcChain>
</file>

<file path=xl/sharedStrings.xml><?xml version="1.0" encoding="utf-8"?>
<sst xmlns="http://schemas.openxmlformats.org/spreadsheetml/2006/main" count="58" uniqueCount="58">
  <si>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</si>
  <si>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</si>
  <si>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</si>
  <si>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</si>
  <si>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</si>
  <si>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</si>
  <si>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</si>
  <si>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</si>
  <si>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</si>
  <si>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</si>
  <si>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</si>
  <si>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Gross Profit</t>
  </si>
  <si>
    <t>Staff Wages</t>
  </si>
  <si>
    <t>Admin</t>
  </si>
  <si>
    <t>Total Expenses</t>
  </si>
  <si>
    <t>EBITDA</t>
  </si>
  <si>
    <t>EBIT</t>
  </si>
  <si>
    <t>Interest on Loans</t>
  </si>
  <si>
    <t>PBT</t>
  </si>
  <si>
    <t>Tax Paid</t>
  </si>
  <si>
    <t>NPV</t>
  </si>
  <si>
    <t>Cash Flow Computation</t>
  </si>
  <si>
    <t>Profit &amp; Loss Statement</t>
  </si>
  <si>
    <t>Discounted Cash Flow Model</t>
  </si>
  <si>
    <t>PV of Projected Cash Flow</t>
  </si>
  <si>
    <t>4a. Staff Wages in Year 1</t>
  </si>
  <si>
    <t>4b. Staff Wages Increase Per Year</t>
  </si>
  <si>
    <t>5a. Admin Cost in Year 1</t>
  </si>
  <si>
    <t>5b. Admin Cost Increase Per Year</t>
  </si>
  <si>
    <t>8. Corporate Tax Rate</t>
  </si>
  <si>
    <r>
      <t xml:space="preserve">Total Sales </t>
    </r>
    <r>
      <rPr>
        <i/>
        <sz val="10"/>
        <color theme="1"/>
        <rFont val="Cambria"/>
        <family val="1"/>
        <scheme val="major"/>
      </rPr>
      <t>(b x c)</t>
    </r>
  </si>
  <si>
    <r>
      <t xml:space="preserve">COGS </t>
    </r>
    <r>
      <rPr>
        <i/>
        <sz val="10"/>
        <color theme="1"/>
        <rFont val="Cambria"/>
        <family val="1"/>
        <scheme val="major"/>
      </rPr>
      <t>(b x a)</t>
    </r>
  </si>
  <si>
    <r>
      <t xml:space="preserve">Depreciation </t>
    </r>
    <r>
      <rPr>
        <i/>
        <sz val="10"/>
        <color theme="1"/>
        <rFont val="Cambria"/>
        <family val="1"/>
        <scheme val="major"/>
      </rPr>
      <t>[d]</t>
    </r>
  </si>
  <si>
    <r>
      <t>PAT</t>
    </r>
    <r>
      <rPr>
        <i/>
        <sz val="10"/>
        <color theme="1"/>
        <rFont val="Cambria"/>
        <family val="1"/>
        <scheme val="major"/>
      </rPr>
      <t xml:space="preserve"> [e]</t>
    </r>
  </si>
  <si>
    <r>
      <t xml:space="preserve">Add Back Depreciation </t>
    </r>
    <r>
      <rPr>
        <i/>
        <sz val="10"/>
        <color theme="1"/>
        <rFont val="Cambria"/>
        <family val="1"/>
        <scheme val="major"/>
      </rPr>
      <t>[d']</t>
    </r>
  </si>
  <si>
    <r>
      <t xml:space="preserve">Investment in Equipment (Cash Out) </t>
    </r>
    <r>
      <rPr>
        <i/>
        <sz val="10"/>
        <color theme="1"/>
        <rFont val="Cambria"/>
        <family val="1"/>
        <scheme val="major"/>
      </rPr>
      <t>[f]</t>
    </r>
  </si>
  <si>
    <r>
      <t xml:space="preserve">Terminal Value of Equipment </t>
    </r>
    <r>
      <rPr>
        <i/>
        <sz val="10"/>
        <color theme="1"/>
        <rFont val="Cambria"/>
        <family val="1"/>
        <scheme val="major"/>
      </rPr>
      <t>[g]</t>
    </r>
  </si>
  <si>
    <r>
      <t xml:space="preserve">Projected Cash Flow  </t>
    </r>
    <r>
      <rPr>
        <i/>
        <sz val="10"/>
        <color theme="1"/>
        <rFont val="Cambria"/>
        <family val="1"/>
        <scheme val="major"/>
      </rPr>
      <t>[e + d' + f +g]</t>
    </r>
  </si>
  <si>
    <t>1e. Maximum Fuel Capacity per Year</t>
  </si>
  <si>
    <t>2a. Fuel Selling Price in Year 1</t>
  </si>
  <si>
    <t>2b. Fuel Seling Price Increase per year</t>
  </si>
  <si>
    <t>3a. Unit Fuel Cost in Year 1</t>
  </si>
  <si>
    <t>3b. Unit Fuel Cost Increase Per Year</t>
  </si>
  <si>
    <t>6. Operating Duration in Years</t>
  </si>
  <si>
    <t>7. Interest per annum for loan Construction</t>
  </si>
  <si>
    <r>
      <t xml:space="preserve">Unit Fuel Cost </t>
    </r>
    <r>
      <rPr>
        <i/>
        <sz val="10"/>
        <color theme="1"/>
        <rFont val="Cambria"/>
        <family val="1"/>
        <scheme val="major"/>
      </rPr>
      <t>[a]</t>
    </r>
  </si>
  <si>
    <t>Fuel Capacity per Year</t>
  </si>
  <si>
    <r>
      <t xml:space="preserve">No. of Unit Fuel Sols </t>
    </r>
    <r>
      <rPr>
        <i/>
        <sz val="10"/>
        <color theme="1"/>
        <rFont val="Cambria"/>
        <family val="1"/>
        <scheme val="major"/>
      </rPr>
      <t>[b]</t>
    </r>
  </si>
  <si>
    <r>
      <t>Unit Fuel Selling Price</t>
    </r>
    <r>
      <rPr>
        <i/>
        <sz val="10"/>
        <color theme="1"/>
        <rFont val="Cambria"/>
        <family val="1"/>
        <scheme val="major"/>
      </rPr>
      <t xml:space="preserve"> [c]</t>
    </r>
  </si>
  <si>
    <t>Marketing</t>
  </si>
  <si>
    <t>Utilities</t>
  </si>
  <si>
    <t>9. Rate of Return</t>
  </si>
  <si>
    <t>Assumptions for the Project</t>
  </si>
  <si>
    <t>1a. Construction Costs for Fuel Station</t>
  </si>
  <si>
    <t>1b. Maintenance Cost as a % of  Fuel Station Cost per year</t>
  </si>
  <si>
    <t>1c. Fuel Station Infrastructure to be depreciation value per year</t>
  </si>
  <si>
    <t>1d. Price of Fuel Station after 10 years (Terminal Value)</t>
  </si>
  <si>
    <t>Fuel Station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</si>
</sst>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3" borderId="2" xfId="0" applyFill="1" applyBorder="1"/>
    <xf numFmtId="0" fontId="0" fillId="3" borderId="4" xfId="0" applyFill="1" applyBorder="1"/>
    <xf numFmtId="0" fontId="0" fillId="5" borderId="0" xfId="0" applyFill="1"/>
    <xf numFmtId="9" fontId="0" fillId="5" borderId="0" xfId="0" applyNumberFormat="1" applyFill="1"/>
    <xf numFmtId="0" fontId="3" fillId="5" borderId="0" xfId="0" applyFont="1" applyFill="1"/>
    <xf numFmtId="9" fontId="3" fillId="5" borderId="0" xfId="0" applyNumberFormat="1" applyFont="1" applyFill="1"/>
    <xf numFmtId="166" fontId="6" fillId="0" borderId="0" xfId="1" applyNumberFormat="1" applyFont="1" applyBorder="1"/>
    <xf numFmtId="0" fontId="2" fillId="0" borderId="0" xfId="0" applyFont="1"/>
    <xf numFmtId="0" fontId="5" fillId="7" borderId="12" xfId="0" applyFont="1" applyFill="1" applyBorder="1"/>
    <xf numFmtId="0" fontId="6" fillId="7" borderId="14" xfId="0" applyFont="1" applyFill="1" applyBorder="1"/>
    <xf numFmtId="0" fontId="6" fillId="5" borderId="5" xfId="0" applyFont="1" applyFill="1" applyBorder="1"/>
    <xf numFmtId="166" fontId="6" fillId="5" borderId="6" xfId="1" applyNumberFormat="1" applyFont="1" applyFill="1" applyBorder="1" applyAlignment="1"/>
    <xf numFmtId="9" fontId="6" fillId="5" borderId="6" xfId="0" applyNumberFormat="1" applyFont="1" applyFill="1" applyBorder="1"/>
    <xf numFmtId="166" fontId="6" fillId="0" borderId="6" xfId="1" applyNumberFormat="1" applyFont="1" applyBorder="1"/>
    <xf numFmtId="0" fontId="6" fillId="2" borderId="5" xfId="0" applyFont="1" applyFill="1" applyBorder="1"/>
    <xf numFmtId="9" fontId="6" fillId="2" borderId="6" xfId="0" applyNumberFormat="1" applyFont="1" applyFill="1" applyBorder="1"/>
    <xf numFmtId="165" fontId="6" fillId="2" borderId="6" xfId="1" applyFont="1" applyFill="1" applyBorder="1" applyAlignment="1"/>
    <xf numFmtId="165" fontId="6" fillId="5" borderId="6" xfId="1" applyFont="1" applyFill="1" applyBorder="1" applyAlignment="1"/>
    <xf numFmtId="166" fontId="6" fillId="2" borderId="6" xfId="1" applyNumberFormat="1" applyFont="1" applyFill="1" applyBorder="1" applyAlignment="1"/>
    <xf numFmtId="0" fontId="6" fillId="2" borderId="6" xfId="0" applyFont="1" applyFill="1" applyBorder="1"/>
    <xf numFmtId="9" fontId="6" fillId="5" borderId="6" xfId="2" applyFont="1" applyFill="1" applyBorder="1" applyAlignment="1"/>
    <xf numFmtId="9" fontId="6" fillId="2" borderId="6" xfId="2" applyFont="1" applyFill="1" applyBorder="1" applyAlignment="1"/>
    <xf numFmtId="0" fontId="6" fillId="5" borderId="7" xfId="0" applyFont="1" applyFill="1" applyBorder="1"/>
    <xf numFmtId="9" fontId="6" fillId="5" borderId="8" xfId="0" applyNumberFormat="1" applyFont="1" applyFill="1" applyBorder="1"/>
    <xf numFmtId="0" fontId="4" fillId="0" borderId="0" xfId="0" applyFont="1"/>
    <xf numFmtId="0" fontId="7" fillId="3" borderId="3" xfId="0" applyFont="1" applyFill="1" applyBorder="1"/>
    <xf numFmtId="38" fontId="4" fillId="0" borderId="0" xfId="0" applyNumberFormat="1" applyFont="1"/>
    <xf numFmtId="166" fontId="7" fillId="4" borderId="4" xfId="0" applyNumberFormat="1" applyFont="1" applyFill="1" applyBorder="1"/>
    <xf numFmtId="0" fontId="5" fillId="3" borderId="12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166" fontId="6" fillId="0" borderId="16" xfId="1" applyNumberFormat="1" applyFont="1" applyBorder="1"/>
    <xf numFmtId="0" fontId="6" fillId="6" borderId="3" xfId="0" applyFont="1" applyFill="1" applyBorder="1"/>
    <xf numFmtId="0" fontId="6" fillId="6" borderId="2" xfId="0" applyFont="1" applyFill="1" applyBorder="1"/>
    <xf numFmtId="2" fontId="6" fillId="6" borderId="2" xfId="0" applyNumberFormat="1" applyFont="1" applyFill="1" applyBorder="1"/>
    <xf numFmtId="2" fontId="6" fillId="6" borderId="4" xfId="0" applyNumberFormat="1" applyFont="1" applyFill="1" applyBorder="1"/>
    <xf numFmtId="0" fontId="6" fillId="0" borderId="6" xfId="0" applyFont="1" applyBorder="1"/>
    <xf numFmtId="0" fontId="6" fillId="6" borderId="12" xfId="0" applyFont="1" applyFill="1" applyBorder="1"/>
    <xf numFmtId="0" fontId="6" fillId="6" borderId="13" xfId="0" applyFont="1" applyFill="1" applyBorder="1"/>
    <xf numFmtId="166" fontId="6" fillId="6" borderId="13" xfId="1" applyNumberFormat="1" applyFont="1" applyFill="1" applyBorder="1"/>
    <xf numFmtId="166" fontId="6" fillId="6" borderId="14" xfId="1" applyNumberFormat="1" applyFont="1" applyFill="1" applyBorder="1"/>
    <xf numFmtId="0" fontId="6" fillId="6" borderId="7" xfId="0" applyFont="1" applyFill="1" applyBorder="1"/>
    <xf numFmtId="0" fontId="6" fillId="6" borderId="1" xfId="0" applyFont="1" applyFill="1" applyBorder="1"/>
    <xf numFmtId="2" fontId="6" fillId="6" borderId="1" xfId="0" applyNumberFormat="1" applyFont="1" applyFill="1" applyBorder="1"/>
    <xf numFmtId="2" fontId="6" fillId="6" borderId="8" xfId="0" applyNumberFormat="1" applyFont="1" applyFill="1" applyBorder="1"/>
    <xf numFmtId="2" fontId="6" fillId="0" borderId="0" xfId="0" applyNumberFormat="1" applyFont="1"/>
    <xf numFmtId="2" fontId="6" fillId="0" borderId="8" xfId="0" applyNumberFormat="1" applyFont="1" applyBorder="1"/>
    <xf numFmtId="0" fontId="6" fillId="3" borderId="3" xfId="0" applyFont="1" applyFill="1" applyBorder="1"/>
    <xf numFmtId="0" fontId="6" fillId="3" borderId="2" xfId="0" applyFont="1" applyFill="1" applyBorder="1"/>
    <xf numFmtId="2" fontId="6" fillId="3" borderId="2" xfId="0" applyNumberFormat="1" applyFont="1" applyFill="1" applyBorder="1"/>
    <xf numFmtId="2" fontId="6" fillId="3" borderId="4" xfId="0" applyNumberFormat="1" applyFont="1" applyFill="1" applyBorder="1"/>
    <xf numFmtId="0" fontId="6" fillId="6" borderId="5" xfId="0" applyFont="1" applyFill="1" applyBorder="1"/>
    <xf numFmtId="166" fontId="6" fillId="6" borderId="0" xfId="1" applyNumberFormat="1" applyFont="1" applyFill="1" applyBorder="1"/>
    <xf numFmtId="166" fontId="6" fillId="6" borderId="6" xfId="1" applyNumberFormat="1" applyFont="1" applyFill="1" applyBorder="1"/>
    <xf numFmtId="0" fontId="6" fillId="0" borderId="7" xfId="0" applyFont="1" applyBorder="1"/>
    <xf numFmtId="0" fontId="6" fillId="0" borderId="1" xfId="0" applyFont="1" applyBorder="1"/>
    <xf numFmtId="166" fontId="6" fillId="0" borderId="1" xfId="1" applyNumberFormat="1" applyFont="1" applyBorder="1"/>
    <xf numFmtId="166" fontId="6" fillId="0" borderId="8" xfId="1" applyNumberFormat="1" applyFont="1" applyBorder="1"/>
    <xf numFmtId="166" fontId="6" fillId="3" borderId="2" xfId="0" applyNumberFormat="1" applyFont="1" applyFill="1" applyBorder="1"/>
    <xf numFmtId="166" fontId="6" fillId="3" borderId="4" xfId="0" applyNumberFormat="1" applyFont="1" applyFill="1" applyBorder="1"/>
    <xf numFmtId="166" fontId="6" fillId="6" borderId="1" xfId="1" applyNumberFormat="1" applyFont="1" applyFill="1" applyBorder="1"/>
    <xf numFmtId="166" fontId="6" fillId="6" borderId="8" xfId="1" applyNumberFormat="1" applyFont="1" applyFill="1" applyBorder="1"/>
    <xf numFmtId="0" fontId="6" fillId="2" borderId="7" xfId="0" applyFont="1" applyFill="1" applyBorder="1"/>
    <xf numFmtId="0" fontId="6" fillId="2" borderId="1" xfId="0" applyFont="1" applyFill="1" applyBorder="1"/>
    <xf numFmtId="166" fontId="6" fillId="2" borderId="1" xfId="1" applyNumberFormat="1" applyFont="1" applyFill="1" applyBorder="1"/>
    <xf numFmtId="0" fontId="6" fillId="0" borderId="3" xfId="0" applyFont="1" applyBorder="1"/>
    <xf numFmtId="0" fontId="6" fillId="0" borderId="2" xfId="0" applyFont="1" applyBorder="1"/>
    <xf numFmtId="166" fontId="6" fillId="0" borderId="2" xfId="1" applyNumberFormat="1" applyFont="1" applyBorder="1"/>
    <xf numFmtId="0" fontId="6" fillId="3" borderId="7" xfId="0" applyFont="1" applyFill="1" applyBorder="1"/>
    <xf numFmtId="0" fontId="6" fillId="3" borderId="1" xfId="0" applyFont="1" applyFill="1" applyBorder="1"/>
    <xf numFmtId="166" fontId="6" fillId="3" borderId="1" xfId="0" applyNumberFormat="1" applyFont="1" applyFill="1" applyBorder="1"/>
    <xf numFmtId="166" fontId="6" fillId="3" borderId="8" xfId="0" applyNumberFormat="1" applyFont="1" applyFill="1" applyBorder="1"/>
    <xf numFmtId="166" fontId="6" fillId="0" borderId="2" xfId="0" applyNumberFormat="1" applyFont="1" applyBorder="1"/>
    <xf numFmtId="0" fontId="6" fillId="3" borderId="4" xfId="0" applyFont="1" applyFill="1" applyBorder="1"/>
    <xf numFmtId="166" fontId="6" fillId="0" borderId="6" xfId="0" applyNumberFormat="1" applyFont="1" applyBorder="1"/>
    <xf numFmtId="166" fontId="6" fillId="0" borderId="1" xfId="0" applyNumberFormat="1" applyFont="1" applyBorder="1"/>
    <xf numFmtId="166" fontId="6" fillId="0" borderId="8" xfId="0" applyNumberFormat="1" applyFont="1" applyBorder="1"/>
    <xf numFmtId="166" fontId="6" fillId="3" borderId="1" xfId="1" applyNumberFormat="1" applyFont="1" applyFill="1" applyBorder="1"/>
    <xf numFmtId="166" fontId="6" fillId="3" borderId="8" xfId="1" applyNumberFormat="1" applyFont="1" applyFill="1" applyBorder="1"/>
    <xf numFmtId="164" fontId="6" fillId="0" borderId="0" xfId="0" applyNumberFormat="1" applyFont="1"/>
    <xf numFmtId="37" fontId="9" fillId="3" borderId="2" xfId="0" applyNumberFormat="1" applyFont="1" applyFill="1" applyBorder="1"/>
    <xf numFmtId="38" fontId="6" fillId="3" borderId="2" xfId="0" applyNumberFormat="1" applyFont="1" applyFill="1" applyBorder="1"/>
    <xf numFmtId="38" fontId="6" fillId="3" borderId="4" xfId="0" applyNumberFormat="1" applyFont="1" applyFill="1" applyBorder="1"/>
    <xf numFmtId="0" fontId="7" fillId="3" borderId="15" xfId="0" applyFont="1" applyFill="1" applyBorder="1"/>
    <xf numFmtId="166" fontId="6" fillId="0" borderId="0" xfId="0" applyNumberFormat="1" applyFont="1" applyBorder="1"/>
    <xf numFmtId="0" fontId="6" fillId="0" borderId="0" xfId="0" applyFont="1" applyBorder="1"/>
    <xf numFmtId="0" fontId="6" fillId="6" borderId="0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6"/>
  <sheetViews>
    <sheetView tabSelected="1" workbookViewId="0">
      <selection activeCell="R55" sqref="R55"/>
    </sheetView>
  </sheetViews>
  <sheetFormatPr defaultRowHeight="15" x14ac:dyDescent="0.25"/>
  <cols>
    <col min="1" max="1" width="4" customWidth="1"/>
    <col min="2" max="2" width="50.5703125" customWidth="1"/>
    <col min="3" max="3" width="14.5703125" bestFit="1" customWidth="1"/>
    <col min="4" max="13" width="10.7109375" customWidth="1"/>
  </cols>
  <sheetData>
    <row r="1" spans="2:13" ht="21" thickBot="1" x14ac:dyDescent="0.35">
      <c r="B1" s="8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2:13" ht="21" x14ac:dyDescent="0.35">
      <c r="B2" s="8"/>
    </row>
    <row r="3" spans="2:13" ht="15.75" thickBot="1" x14ac:dyDescent="0.3"/>
    <row r="4" spans="2:13" x14ac:dyDescent="0.25">
      <c r="B4" s="9" t="s">
        <v>52</v>
      </c>
      <c r="C4" s="10"/>
    </row>
    <row r="5" spans="2:13" x14ac:dyDescent="0.25">
      <c r="B5" s="11" t="s">
        <v>53</v>
      </c>
      <c r="C5" s="12">
        <v>1000000</v>
      </c>
    </row>
    <row r="6" spans="2:13" x14ac:dyDescent="0.25">
      <c r="B6" s="11" t="s">
        <v>54</v>
      </c>
      <c r="C6" s="13">
        <v>0.01</v>
      </c>
    </row>
    <row r="7" spans="2:13" x14ac:dyDescent="0.25">
      <c r="B7" s="11" t="s">
        <v>55</v>
      </c>
      <c r="C7" s="13">
        <v>0.1</v>
      </c>
    </row>
    <row r="8" spans="2:13" x14ac:dyDescent="0.25">
      <c r="B8" s="11" t="s">
        <v>56</v>
      </c>
      <c r="C8" s="12">
        <v>800000</v>
      </c>
    </row>
    <row r="9" spans="2:13" x14ac:dyDescent="0.25">
      <c r="B9" s="11" t="s">
        <v>38</v>
      </c>
      <c r="C9" s="14">
        <v>20000</v>
      </c>
    </row>
    <row r="10" spans="2:13" x14ac:dyDescent="0.25">
      <c r="B10" s="15"/>
      <c r="C10" s="16"/>
    </row>
    <row r="11" spans="2:13" x14ac:dyDescent="0.25">
      <c r="B11" s="15" t="s">
        <v>39</v>
      </c>
      <c r="C11" s="17">
        <v>30</v>
      </c>
    </row>
    <row r="12" spans="2:13" x14ac:dyDescent="0.25">
      <c r="B12" s="15" t="s">
        <v>40</v>
      </c>
      <c r="C12" s="16">
        <v>0.01</v>
      </c>
    </row>
    <row r="13" spans="2:13" x14ac:dyDescent="0.25">
      <c r="B13" s="11"/>
      <c r="C13" s="13"/>
    </row>
    <row r="14" spans="2:13" x14ac:dyDescent="0.25">
      <c r="B14" s="11" t="s">
        <v>41</v>
      </c>
      <c r="C14" s="18">
        <v>5</v>
      </c>
    </row>
    <row r="15" spans="2:13" x14ac:dyDescent="0.25">
      <c r="B15" s="11" t="s">
        <v>42</v>
      </c>
      <c r="C15" s="13">
        <v>0.02</v>
      </c>
    </row>
    <row r="16" spans="2:13" x14ac:dyDescent="0.25">
      <c r="B16" s="15"/>
      <c r="C16" s="16"/>
    </row>
    <row r="17" spans="2:13" x14ac:dyDescent="0.25">
      <c r="B17" s="15" t="s">
        <v>25</v>
      </c>
      <c r="C17" s="19">
        <v>100000</v>
      </c>
    </row>
    <row r="18" spans="2:13" x14ac:dyDescent="0.25">
      <c r="B18" s="15" t="s">
        <v>26</v>
      </c>
      <c r="C18" s="16">
        <v>0.05</v>
      </c>
    </row>
    <row r="19" spans="2:13" x14ac:dyDescent="0.25">
      <c r="B19" s="11"/>
      <c r="C19" s="13"/>
    </row>
    <row r="20" spans="2:13" x14ac:dyDescent="0.25">
      <c r="B20" s="11" t="s">
        <v>27</v>
      </c>
      <c r="C20" s="12">
        <v>50000</v>
      </c>
    </row>
    <row r="21" spans="2:13" x14ac:dyDescent="0.25">
      <c r="B21" s="11" t="s">
        <v>28</v>
      </c>
      <c r="C21" s="13">
        <v>0.02</v>
      </c>
    </row>
    <row r="22" spans="2:13" x14ac:dyDescent="0.25">
      <c r="B22" s="15"/>
      <c r="C22" s="20"/>
    </row>
    <row r="23" spans="2:13" x14ac:dyDescent="0.25">
      <c r="B23" s="15" t="s">
        <v>43</v>
      </c>
      <c r="C23" s="19">
        <v>10</v>
      </c>
    </row>
    <row r="24" spans="2:13" x14ac:dyDescent="0.25">
      <c r="B24" s="11"/>
      <c r="C24" s="12"/>
    </row>
    <row r="25" spans="2:13" x14ac:dyDescent="0.25">
      <c r="B25" s="11" t="s">
        <v>44</v>
      </c>
      <c r="C25" s="21">
        <v>0.03</v>
      </c>
    </row>
    <row r="26" spans="2:13" x14ac:dyDescent="0.25">
      <c r="B26" s="15"/>
      <c r="C26" s="19"/>
    </row>
    <row r="27" spans="2:13" x14ac:dyDescent="0.25">
      <c r="B27" s="15" t="s">
        <v>29</v>
      </c>
      <c r="C27" s="22">
        <v>0.2</v>
      </c>
    </row>
    <row r="28" spans="2:13" x14ac:dyDescent="0.25">
      <c r="B28" s="11"/>
      <c r="C28" s="13"/>
    </row>
    <row r="29" spans="2:13" ht="15.75" thickBot="1" x14ac:dyDescent="0.3">
      <c r="B29" s="23" t="s">
        <v>51</v>
      </c>
      <c r="C29" s="24">
        <v>0.1</v>
      </c>
    </row>
    <row r="30" spans="2:13" x14ac:dyDescent="0.25">
      <c r="B30" s="5"/>
      <c r="C30" s="6"/>
    </row>
    <row r="31" spans="2:13" ht="15.75" thickBot="1" x14ac:dyDescent="0.3">
      <c r="B31" s="3"/>
      <c r="C31" s="4"/>
    </row>
    <row r="32" spans="2:13" ht="15.75" thickBot="1" x14ac:dyDescent="0.3">
      <c r="B32" s="29"/>
      <c r="C32" s="30" t="s">
        <v>0</v>
      </c>
      <c r="D32" s="30" t="s">
        <v>1</v>
      </c>
      <c r="E32" s="30" t="s">
        <v>2</v>
      </c>
      <c r="F32" s="30" t="s">
        <v>3</v>
      </c>
      <c r="G32" s="30" t="s">
        <v>4</v>
      </c>
      <c r="H32" s="30" t="s">
        <v>5</v>
      </c>
      <c r="I32" s="30" t="s">
        <v>6</v>
      </c>
      <c r="J32" s="30" t="s">
        <v>7</v>
      </c>
      <c r="K32" s="30" t="s">
        <v>8</v>
      </c>
      <c r="L32" s="30" t="s">
        <v>9</v>
      </c>
      <c r="M32" s="31" t="s">
        <v>10</v>
      </c>
    </row>
    <row r="33" spans="2:13" x14ac:dyDescent="0.25">
      <c r="B33" s="32"/>
      <c r="C33" s="33">
        <v>0</v>
      </c>
      <c r="D33" s="33">
        <v>1</v>
      </c>
      <c r="E33" s="33">
        <v>2</v>
      </c>
      <c r="F33" s="33">
        <v>3</v>
      </c>
      <c r="G33" s="33">
        <v>4</v>
      </c>
      <c r="H33" s="33">
        <v>5</v>
      </c>
      <c r="I33" s="33">
        <v>6</v>
      </c>
      <c r="J33" s="33">
        <v>7</v>
      </c>
      <c r="K33" s="33">
        <v>8</v>
      </c>
      <c r="L33" s="33">
        <v>9</v>
      </c>
      <c r="M33" s="34">
        <v>10</v>
      </c>
    </row>
    <row r="34" spans="2:13" ht="15.75" thickBot="1" x14ac:dyDescent="0.3">
      <c r="B34" s="35" t="s">
        <v>46</v>
      </c>
      <c r="C34" s="36"/>
      <c r="D34" s="7">
        <f>$C$9</f>
        <v>20000</v>
      </c>
      <c r="E34" s="7">
        <f t="shared" ref="E34:M34" si="0">$C$9</f>
        <v>20000</v>
      </c>
      <c r="F34" s="7">
        <f t="shared" si="0"/>
        <v>20000</v>
      </c>
      <c r="G34" s="7">
        <f t="shared" si="0"/>
        <v>20000</v>
      </c>
      <c r="H34" s="7">
        <f t="shared" si="0"/>
        <v>20000</v>
      </c>
      <c r="I34" s="7">
        <f t="shared" si="0"/>
        <v>20000</v>
      </c>
      <c r="J34" s="7">
        <f t="shared" si="0"/>
        <v>20000</v>
      </c>
      <c r="K34" s="7">
        <f t="shared" si="0"/>
        <v>20000</v>
      </c>
      <c r="L34" s="7">
        <f t="shared" si="0"/>
        <v>20000</v>
      </c>
      <c r="M34" s="37">
        <f t="shared" si="0"/>
        <v>20000</v>
      </c>
    </row>
    <row r="35" spans="2:13" ht="15.75" thickBot="1" x14ac:dyDescent="0.3">
      <c r="B35" s="38" t="s">
        <v>45</v>
      </c>
      <c r="C35" s="39"/>
      <c r="D35" s="40">
        <f>$C$14</f>
        <v>5</v>
      </c>
      <c r="E35" s="40">
        <f>D35*(1+$C$15)</f>
        <v>5.0999999999999996</v>
      </c>
      <c r="F35" s="40">
        <f t="shared" ref="F35:M35" si="1">E35*(1+$C$15)</f>
        <v>5.202</v>
      </c>
      <c r="G35" s="40">
        <f t="shared" si="1"/>
        <v>5.3060400000000003</v>
      </c>
      <c r="H35" s="40">
        <f t="shared" si="1"/>
        <v>5.4121608000000005</v>
      </c>
      <c r="I35" s="40">
        <f t="shared" si="1"/>
        <v>5.5204040160000005</v>
      </c>
      <c r="J35" s="40">
        <f t="shared" si="1"/>
        <v>5.6308120963200006</v>
      </c>
      <c r="K35" s="40">
        <f t="shared" si="1"/>
        <v>5.7434283382464004</v>
      </c>
      <c r="L35" s="40">
        <f t="shared" si="1"/>
        <v>5.8582969050113283</v>
      </c>
      <c r="M35" s="41">
        <f t="shared" si="1"/>
        <v>5.9754628431115551</v>
      </c>
    </row>
    <row r="36" spans="2:13" ht="15.75" thickBot="1" x14ac:dyDescent="0.3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42"/>
    </row>
    <row r="37" spans="2:13" x14ac:dyDescent="0.25">
      <c r="B37" s="43" t="s">
        <v>47</v>
      </c>
      <c r="C37" s="44"/>
      <c r="D37" s="45">
        <v>10000</v>
      </c>
      <c r="E37" s="45">
        <v>12000</v>
      </c>
      <c r="F37" s="45">
        <v>14000</v>
      </c>
      <c r="G37" s="45">
        <v>16000</v>
      </c>
      <c r="H37" s="45">
        <v>18000</v>
      </c>
      <c r="I37" s="45">
        <v>20000</v>
      </c>
      <c r="J37" s="45">
        <v>20000</v>
      </c>
      <c r="K37" s="45">
        <v>20000</v>
      </c>
      <c r="L37" s="45">
        <v>20000</v>
      </c>
      <c r="M37" s="46">
        <v>20000</v>
      </c>
    </row>
    <row r="38" spans="2:13" ht="15.75" thickBot="1" x14ac:dyDescent="0.3">
      <c r="B38" s="47" t="s">
        <v>48</v>
      </c>
      <c r="C38" s="48"/>
      <c r="D38" s="49">
        <f>$C$11</f>
        <v>30</v>
      </c>
      <c r="E38" s="49">
        <f t="shared" ref="E38:M38" si="2">D38*(1+$C$12)</f>
        <v>30.3</v>
      </c>
      <c r="F38" s="49">
        <f t="shared" si="2"/>
        <v>30.603000000000002</v>
      </c>
      <c r="G38" s="49">
        <f t="shared" si="2"/>
        <v>30.909030000000001</v>
      </c>
      <c r="H38" s="49">
        <f t="shared" si="2"/>
        <v>31.218120300000002</v>
      </c>
      <c r="I38" s="49">
        <f t="shared" si="2"/>
        <v>31.530301503000004</v>
      </c>
      <c r="J38" s="49">
        <f t="shared" si="2"/>
        <v>31.845604518030004</v>
      </c>
      <c r="K38" s="49">
        <f t="shared" si="2"/>
        <v>32.164060563210306</v>
      </c>
      <c r="L38" s="49">
        <f t="shared" si="2"/>
        <v>32.485701168842411</v>
      </c>
      <c r="M38" s="50">
        <f t="shared" si="2"/>
        <v>32.810558180530833</v>
      </c>
    </row>
    <row r="39" spans="2:13" ht="15.75" thickBot="1" x14ac:dyDescent="0.3">
      <c r="B39" s="36"/>
      <c r="C39" s="36"/>
      <c r="D39" s="51"/>
      <c r="E39" s="51"/>
      <c r="F39" s="51"/>
      <c r="G39" s="51"/>
      <c r="H39" s="51"/>
      <c r="I39" s="51"/>
      <c r="J39" s="51"/>
      <c r="K39" s="51"/>
      <c r="L39" s="51"/>
      <c r="M39" s="52"/>
    </row>
    <row r="40" spans="2:13" ht="15.75" thickBot="1" x14ac:dyDescent="0.3">
      <c r="B40" s="53" t="s">
        <v>22</v>
      </c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6"/>
    </row>
    <row r="41" spans="2:13" x14ac:dyDescent="0.25">
      <c r="B41" s="57" t="s">
        <v>30</v>
      </c>
      <c r="C41" s="92"/>
      <c r="D41" s="58">
        <f>D38*D37</f>
        <v>300000</v>
      </c>
      <c r="E41" s="58">
        <f t="shared" ref="E41:M41" si="3">E38*E37</f>
        <v>363600</v>
      </c>
      <c r="F41" s="58">
        <f t="shared" si="3"/>
        <v>428442</v>
      </c>
      <c r="G41" s="58">
        <f t="shared" si="3"/>
        <v>494544.48000000004</v>
      </c>
      <c r="H41" s="58">
        <f t="shared" si="3"/>
        <v>561926.16540000006</v>
      </c>
      <c r="I41" s="58">
        <f t="shared" si="3"/>
        <v>630606.03006000014</v>
      </c>
      <c r="J41" s="58">
        <f t="shared" si="3"/>
        <v>636912.09036060004</v>
      </c>
      <c r="K41" s="58">
        <f t="shared" si="3"/>
        <v>643281.2112642061</v>
      </c>
      <c r="L41" s="58">
        <f t="shared" si="3"/>
        <v>649714.0233768482</v>
      </c>
      <c r="M41" s="59">
        <f t="shared" si="3"/>
        <v>656211.1636106167</v>
      </c>
    </row>
    <row r="42" spans="2:13" ht="15.75" thickBot="1" x14ac:dyDescent="0.3">
      <c r="B42" s="60" t="s">
        <v>31</v>
      </c>
      <c r="C42" s="61"/>
      <c r="D42" s="62">
        <f>(D35*D37)</f>
        <v>50000</v>
      </c>
      <c r="E42" s="62">
        <f t="shared" ref="E42:M42" si="4">(E35*E37)</f>
        <v>61199.999999999993</v>
      </c>
      <c r="F42" s="62">
        <f t="shared" si="4"/>
        <v>72828</v>
      </c>
      <c r="G42" s="62">
        <f t="shared" si="4"/>
        <v>84896.639999999999</v>
      </c>
      <c r="H42" s="62">
        <f t="shared" si="4"/>
        <v>97418.894400000005</v>
      </c>
      <c r="I42" s="62">
        <f t="shared" si="4"/>
        <v>110408.08032000001</v>
      </c>
      <c r="J42" s="62">
        <f t="shared" si="4"/>
        <v>112616.24192640001</v>
      </c>
      <c r="K42" s="62">
        <f t="shared" si="4"/>
        <v>114868.56676492801</v>
      </c>
      <c r="L42" s="62">
        <f t="shared" si="4"/>
        <v>117165.93810022656</v>
      </c>
      <c r="M42" s="63">
        <f t="shared" si="4"/>
        <v>119509.25686223111</v>
      </c>
    </row>
    <row r="43" spans="2:13" ht="15.75" thickBot="1" x14ac:dyDescent="0.3">
      <c r="B43" s="53" t="s">
        <v>11</v>
      </c>
      <c r="C43" s="54"/>
      <c r="D43" s="64">
        <f>D41-D42</f>
        <v>250000</v>
      </c>
      <c r="E43" s="64">
        <f t="shared" ref="E43:M43" si="5">E41-E42</f>
        <v>302400</v>
      </c>
      <c r="F43" s="64">
        <f t="shared" si="5"/>
        <v>355614</v>
      </c>
      <c r="G43" s="64">
        <f t="shared" si="5"/>
        <v>409647.84</v>
      </c>
      <c r="H43" s="64">
        <f t="shared" si="5"/>
        <v>464507.27100000007</v>
      </c>
      <c r="I43" s="64">
        <f t="shared" si="5"/>
        <v>520197.94974000013</v>
      </c>
      <c r="J43" s="64">
        <f t="shared" si="5"/>
        <v>524295.84843420004</v>
      </c>
      <c r="K43" s="64">
        <f t="shared" si="5"/>
        <v>528412.64449927805</v>
      </c>
      <c r="L43" s="64">
        <f t="shared" si="5"/>
        <v>532548.08527662163</v>
      </c>
      <c r="M43" s="65">
        <f t="shared" si="5"/>
        <v>536701.90674838563</v>
      </c>
    </row>
    <row r="44" spans="2:13" x14ac:dyDescent="0.25">
      <c r="B44" s="57" t="s">
        <v>49</v>
      </c>
      <c r="C44" s="92"/>
      <c r="D44" s="58">
        <v>10000</v>
      </c>
      <c r="E44" s="58">
        <v>10000</v>
      </c>
      <c r="F44" s="58">
        <v>8000</v>
      </c>
      <c r="G44" s="58">
        <v>6000</v>
      </c>
      <c r="H44" s="58">
        <v>5000</v>
      </c>
      <c r="I44" s="58">
        <v>5000</v>
      </c>
      <c r="J44" s="58">
        <v>5000</v>
      </c>
      <c r="K44" s="58">
        <v>5000</v>
      </c>
      <c r="L44" s="58">
        <v>5000</v>
      </c>
      <c r="M44" s="59">
        <v>5000</v>
      </c>
    </row>
    <row r="45" spans="2:13" x14ac:dyDescent="0.25">
      <c r="B45" s="57" t="s">
        <v>50</v>
      </c>
      <c r="C45" s="92"/>
      <c r="D45" s="58">
        <v>4000</v>
      </c>
      <c r="E45" s="58">
        <v>4000</v>
      </c>
      <c r="F45" s="58">
        <v>4000</v>
      </c>
      <c r="G45" s="58">
        <v>4000</v>
      </c>
      <c r="H45" s="58">
        <v>4000</v>
      </c>
      <c r="I45" s="58">
        <v>4000</v>
      </c>
      <c r="J45" s="58">
        <v>4000</v>
      </c>
      <c r="K45" s="58">
        <v>4000</v>
      </c>
      <c r="L45" s="58">
        <v>4000</v>
      </c>
      <c r="M45" s="59">
        <v>4000</v>
      </c>
    </row>
    <row r="46" spans="2:13" x14ac:dyDescent="0.25">
      <c r="B46" s="57" t="s">
        <v>12</v>
      </c>
      <c r="C46" s="92"/>
      <c r="D46" s="58">
        <f>$C$17</f>
        <v>100000</v>
      </c>
      <c r="E46" s="58">
        <f>D46*(1+C18)</f>
        <v>105000</v>
      </c>
      <c r="F46" s="58">
        <f>E46*(1+D18)</f>
        <v>105000</v>
      </c>
      <c r="G46" s="58">
        <f>F46*(1+E18)</f>
        <v>105000</v>
      </c>
      <c r="H46" s="58">
        <f>G46*(1+F18)</f>
        <v>105000</v>
      </c>
      <c r="I46" s="58">
        <f>H46*(1+G18)</f>
        <v>105000</v>
      </c>
      <c r="J46" s="58">
        <f>I46*(1+H18)</f>
        <v>105000</v>
      </c>
      <c r="K46" s="58">
        <f>J46*(1+I18)</f>
        <v>105000</v>
      </c>
      <c r="L46" s="58">
        <f>K46*(1+J18)</f>
        <v>105000</v>
      </c>
      <c r="M46" s="59">
        <f>L46*(1+K18)</f>
        <v>105000</v>
      </c>
    </row>
    <row r="47" spans="2:13" x14ac:dyDescent="0.25">
      <c r="B47" s="57" t="s">
        <v>13</v>
      </c>
      <c r="C47" s="92"/>
      <c r="D47" s="58">
        <f>$C$20</f>
        <v>50000</v>
      </c>
      <c r="E47" s="58">
        <f t="shared" ref="E47:M47" si="6">D47*(1+$C$21)</f>
        <v>51000</v>
      </c>
      <c r="F47" s="58">
        <f t="shared" si="6"/>
        <v>52020</v>
      </c>
      <c r="G47" s="58">
        <f t="shared" si="6"/>
        <v>53060.4</v>
      </c>
      <c r="H47" s="58">
        <f t="shared" si="6"/>
        <v>54121.608</v>
      </c>
      <c r="I47" s="58">
        <f t="shared" si="6"/>
        <v>55204.040160000004</v>
      </c>
      <c r="J47" s="58">
        <f t="shared" si="6"/>
        <v>56308.120963200003</v>
      </c>
      <c r="K47" s="58">
        <f t="shared" si="6"/>
        <v>57434.283382464004</v>
      </c>
      <c r="L47" s="58">
        <f t="shared" si="6"/>
        <v>58582.969050113286</v>
      </c>
      <c r="M47" s="59">
        <f t="shared" si="6"/>
        <v>59754.628431115554</v>
      </c>
    </row>
    <row r="48" spans="2:13" ht="15.75" thickBot="1" x14ac:dyDescent="0.3">
      <c r="B48" s="47" t="s">
        <v>57</v>
      </c>
      <c r="C48" s="48"/>
      <c r="D48" s="66">
        <f>-($C$6*$C$59)</f>
        <v>10000</v>
      </c>
      <c r="E48" s="66">
        <f t="shared" ref="E48:M48" si="7">-($C$6*$C$59)</f>
        <v>10000</v>
      </c>
      <c r="F48" s="66">
        <f t="shared" si="7"/>
        <v>10000</v>
      </c>
      <c r="G48" s="66">
        <f t="shared" si="7"/>
        <v>10000</v>
      </c>
      <c r="H48" s="66">
        <f t="shared" si="7"/>
        <v>10000</v>
      </c>
      <c r="I48" s="66">
        <f t="shared" si="7"/>
        <v>10000</v>
      </c>
      <c r="J48" s="66">
        <f t="shared" si="7"/>
        <v>10000</v>
      </c>
      <c r="K48" s="66">
        <f t="shared" si="7"/>
        <v>10000</v>
      </c>
      <c r="L48" s="66">
        <f t="shared" si="7"/>
        <v>10000</v>
      </c>
      <c r="M48" s="67">
        <f t="shared" si="7"/>
        <v>10000</v>
      </c>
    </row>
    <row r="49" spans="2:13" ht="15.75" thickBot="1" x14ac:dyDescent="0.3">
      <c r="B49" s="68" t="s">
        <v>14</v>
      </c>
      <c r="C49" s="69"/>
      <c r="D49" s="70">
        <f>SUM(D44:D48)</f>
        <v>174000</v>
      </c>
      <c r="E49" s="70">
        <f t="shared" ref="E49:M49" si="8">SUM(E44:E48)</f>
        <v>180000</v>
      </c>
      <c r="F49" s="70">
        <f t="shared" si="8"/>
        <v>179020</v>
      </c>
      <c r="G49" s="70">
        <f t="shared" si="8"/>
        <v>178060.4</v>
      </c>
      <c r="H49" s="70">
        <f t="shared" si="8"/>
        <v>178121.60800000001</v>
      </c>
      <c r="I49" s="70">
        <f t="shared" si="8"/>
        <v>179204.04016</v>
      </c>
      <c r="J49" s="70">
        <f t="shared" si="8"/>
        <v>180308.1209632</v>
      </c>
      <c r="K49" s="70">
        <f t="shared" si="8"/>
        <v>181434.283382464</v>
      </c>
      <c r="L49" s="70">
        <f t="shared" si="8"/>
        <v>182582.96905011329</v>
      </c>
      <c r="M49" s="70">
        <f t="shared" si="8"/>
        <v>183754.62843111556</v>
      </c>
    </row>
    <row r="50" spans="2:13" ht="15.75" thickBot="1" x14ac:dyDescent="0.3">
      <c r="B50" s="53" t="s">
        <v>15</v>
      </c>
      <c r="C50" s="54"/>
      <c r="D50" s="64">
        <f>D43-D49</f>
        <v>76000</v>
      </c>
      <c r="E50" s="64">
        <f>E43-E49</f>
        <v>122400</v>
      </c>
      <c r="F50" s="64">
        <f>F43-F49</f>
        <v>176594</v>
      </c>
      <c r="G50" s="64">
        <f>G43-G49</f>
        <v>231587.44000000003</v>
      </c>
      <c r="H50" s="64">
        <f>H43-H49</f>
        <v>286385.66300000006</v>
      </c>
      <c r="I50" s="64">
        <f>I43-I49</f>
        <v>340993.90958000009</v>
      </c>
      <c r="J50" s="64">
        <f>J43-J49</f>
        <v>343987.72747100005</v>
      </c>
      <c r="K50" s="64">
        <f>K43-K49</f>
        <v>346978.36111681408</v>
      </c>
      <c r="L50" s="64">
        <f>L43-L49</f>
        <v>349965.11622650834</v>
      </c>
      <c r="M50" s="65">
        <f>M43-M49</f>
        <v>352947.2783172701</v>
      </c>
    </row>
    <row r="51" spans="2:13" ht="15.75" thickBot="1" x14ac:dyDescent="0.3">
      <c r="B51" s="71" t="s">
        <v>32</v>
      </c>
      <c r="C51" s="72"/>
      <c r="D51" s="73">
        <f>($C$7*$C$5)</f>
        <v>100000</v>
      </c>
      <c r="E51" s="73">
        <f t="shared" ref="E51:M51" si="9">($C$7*$C$5)</f>
        <v>100000</v>
      </c>
      <c r="F51" s="73">
        <f t="shared" si="9"/>
        <v>100000</v>
      </c>
      <c r="G51" s="73">
        <f t="shared" si="9"/>
        <v>100000</v>
      </c>
      <c r="H51" s="73">
        <f t="shared" si="9"/>
        <v>100000</v>
      </c>
      <c r="I51" s="73">
        <f t="shared" si="9"/>
        <v>100000</v>
      </c>
      <c r="J51" s="73">
        <f t="shared" si="9"/>
        <v>100000</v>
      </c>
      <c r="K51" s="73">
        <f t="shared" si="9"/>
        <v>100000</v>
      </c>
      <c r="L51" s="73">
        <f t="shared" si="9"/>
        <v>100000</v>
      </c>
      <c r="M51" s="73">
        <f t="shared" si="9"/>
        <v>100000</v>
      </c>
    </row>
    <row r="52" spans="2:13" ht="15.75" thickBot="1" x14ac:dyDescent="0.3">
      <c r="B52" s="74" t="s">
        <v>16</v>
      </c>
      <c r="C52" s="75"/>
      <c r="D52" s="76">
        <f>D50-D51</f>
        <v>-24000</v>
      </c>
      <c r="E52" s="76">
        <f t="shared" ref="E52:M52" si="10">E50-E51</f>
        <v>22400</v>
      </c>
      <c r="F52" s="76">
        <f t="shared" si="10"/>
        <v>76594</v>
      </c>
      <c r="G52" s="76">
        <f t="shared" si="10"/>
        <v>131587.44000000003</v>
      </c>
      <c r="H52" s="76">
        <f t="shared" si="10"/>
        <v>186385.66300000006</v>
      </c>
      <c r="I52" s="76">
        <f t="shared" si="10"/>
        <v>240993.90958000009</v>
      </c>
      <c r="J52" s="76">
        <f t="shared" si="10"/>
        <v>243987.72747100005</v>
      </c>
      <c r="K52" s="76">
        <f t="shared" si="10"/>
        <v>246978.36111681408</v>
      </c>
      <c r="L52" s="76">
        <f t="shared" si="10"/>
        <v>249965.11622650834</v>
      </c>
      <c r="M52" s="77">
        <f t="shared" si="10"/>
        <v>252947.2783172701</v>
      </c>
    </row>
    <row r="53" spans="2:13" ht="15.75" thickBot="1" x14ac:dyDescent="0.3">
      <c r="B53" s="71" t="s">
        <v>17</v>
      </c>
      <c r="C53" s="72"/>
      <c r="D53" s="78">
        <f xml:space="preserve"> ($C$25*$C$5)</f>
        <v>30000</v>
      </c>
      <c r="E53" s="78">
        <f xml:space="preserve"> ($C$25*$C$5)</f>
        <v>30000</v>
      </c>
      <c r="F53" s="78">
        <f xml:space="preserve"> ($C$25*$C$5)</f>
        <v>30000</v>
      </c>
      <c r="G53" s="78">
        <f xml:space="preserve"> ($C$25*$C$5)</f>
        <v>30000</v>
      </c>
      <c r="H53" s="78">
        <f xml:space="preserve"> ($C$25*$C$5)</f>
        <v>30000</v>
      </c>
      <c r="I53" s="78">
        <f xml:space="preserve"> ($C$25*$C$5)</f>
        <v>30000</v>
      </c>
      <c r="J53" s="78">
        <f xml:space="preserve"> ($C$25*$C$5)</f>
        <v>30000</v>
      </c>
      <c r="K53" s="78">
        <f xml:space="preserve"> ($C$25*$C$5)</f>
        <v>30000</v>
      </c>
      <c r="L53" s="78">
        <f xml:space="preserve"> ($C$25*$C$5)</f>
        <v>30000</v>
      </c>
      <c r="M53" s="78">
        <f xml:space="preserve"> ($C$25*$C$5)</f>
        <v>30000</v>
      </c>
    </row>
    <row r="54" spans="2:13" ht="15.75" thickBot="1" x14ac:dyDescent="0.3">
      <c r="B54" s="74" t="s">
        <v>18</v>
      </c>
      <c r="C54" s="75"/>
      <c r="D54" s="76">
        <f>D52-D53</f>
        <v>-54000</v>
      </c>
      <c r="E54" s="76">
        <f t="shared" ref="E54:M54" si="11">E52-E53</f>
        <v>-7600</v>
      </c>
      <c r="F54" s="76">
        <f t="shared" si="11"/>
        <v>46594</v>
      </c>
      <c r="G54" s="76">
        <f t="shared" si="11"/>
        <v>101587.44000000003</v>
      </c>
      <c r="H54" s="76">
        <f t="shared" si="11"/>
        <v>156385.66300000006</v>
      </c>
      <c r="I54" s="76">
        <f t="shared" si="11"/>
        <v>210993.90958000009</v>
      </c>
      <c r="J54" s="76">
        <f t="shared" si="11"/>
        <v>213987.72747100005</v>
      </c>
      <c r="K54" s="76">
        <f t="shared" si="11"/>
        <v>216978.36111681408</v>
      </c>
      <c r="L54" s="76">
        <f t="shared" si="11"/>
        <v>219965.11622650834</v>
      </c>
      <c r="M54" s="77">
        <f t="shared" si="11"/>
        <v>222947.2783172701</v>
      </c>
    </row>
    <row r="55" spans="2:13" ht="15.75" thickBot="1" x14ac:dyDescent="0.3">
      <c r="B55" s="71" t="s">
        <v>19</v>
      </c>
      <c r="C55" s="72"/>
      <c r="D55" s="73">
        <f>IF(D54&lt;=0,0,$C$27*D54)</f>
        <v>0</v>
      </c>
      <c r="E55" s="73">
        <f t="shared" ref="E55:M55" si="12">IF(E54&lt;=0,0,$C$27*E54)</f>
        <v>0</v>
      </c>
      <c r="F55" s="73">
        <f t="shared" si="12"/>
        <v>9318.8000000000011</v>
      </c>
      <c r="G55" s="73">
        <f t="shared" si="12"/>
        <v>20317.488000000008</v>
      </c>
      <c r="H55" s="73">
        <f t="shared" si="12"/>
        <v>31277.132600000012</v>
      </c>
      <c r="I55" s="73">
        <f t="shared" si="12"/>
        <v>42198.781916000022</v>
      </c>
      <c r="J55" s="73">
        <f t="shared" si="12"/>
        <v>42797.545494200014</v>
      </c>
      <c r="K55" s="73">
        <f t="shared" si="12"/>
        <v>43395.672223362817</v>
      </c>
      <c r="L55" s="73">
        <f t="shared" si="12"/>
        <v>43993.023245301672</v>
      </c>
      <c r="M55" s="73">
        <f t="shared" si="12"/>
        <v>44589.45566345402</v>
      </c>
    </row>
    <row r="56" spans="2:13" ht="15.75" thickBot="1" x14ac:dyDescent="0.3">
      <c r="B56" s="74" t="s">
        <v>33</v>
      </c>
      <c r="C56" s="75"/>
      <c r="D56" s="76">
        <f>D54-D55</f>
        <v>-54000</v>
      </c>
      <c r="E56" s="76">
        <f t="shared" ref="E56:M56" si="13">E54-E55</f>
        <v>-7600</v>
      </c>
      <c r="F56" s="76">
        <f t="shared" si="13"/>
        <v>37275.199999999997</v>
      </c>
      <c r="G56" s="76">
        <f t="shared" si="13"/>
        <v>81269.952000000019</v>
      </c>
      <c r="H56" s="76">
        <f t="shared" si="13"/>
        <v>125108.53040000005</v>
      </c>
      <c r="I56" s="76">
        <f t="shared" si="13"/>
        <v>168795.12766400009</v>
      </c>
      <c r="J56" s="76">
        <f t="shared" si="13"/>
        <v>171190.18197680003</v>
      </c>
      <c r="K56" s="76">
        <f t="shared" si="13"/>
        <v>173582.68889345127</v>
      </c>
      <c r="L56" s="76">
        <f t="shared" si="13"/>
        <v>175972.09298120666</v>
      </c>
      <c r="M56" s="77">
        <f t="shared" si="13"/>
        <v>178357.82265381608</v>
      </c>
    </row>
    <row r="57" spans="2:13" ht="15.75" thickBo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2:13" ht="15.75" thickBot="1" x14ac:dyDescent="0.3">
      <c r="B58" s="53" t="s">
        <v>21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79"/>
    </row>
    <row r="59" spans="2:13" x14ac:dyDescent="0.25">
      <c r="B59" s="35" t="s">
        <v>35</v>
      </c>
      <c r="C59" s="7">
        <f>-1*$C$5</f>
        <v>-1000000</v>
      </c>
      <c r="D59" s="90"/>
      <c r="E59" s="90"/>
      <c r="F59" s="90"/>
      <c r="G59" s="90"/>
      <c r="H59" s="90"/>
      <c r="I59" s="90"/>
      <c r="J59" s="90"/>
      <c r="K59" s="90"/>
      <c r="L59" s="90"/>
      <c r="M59" s="80"/>
    </row>
    <row r="60" spans="2:13" x14ac:dyDescent="0.25">
      <c r="B60" s="35" t="s">
        <v>34</v>
      </c>
      <c r="C60" s="91"/>
      <c r="D60" s="90">
        <f>D51</f>
        <v>100000</v>
      </c>
      <c r="E60" s="90">
        <f t="shared" ref="E60:M60" si="14">E51</f>
        <v>100000</v>
      </c>
      <c r="F60" s="90">
        <f t="shared" si="14"/>
        <v>100000</v>
      </c>
      <c r="G60" s="90">
        <f t="shared" si="14"/>
        <v>100000</v>
      </c>
      <c r="H60" s="90">
        <f t="shared" si="14"/>
        <v>100000</v>
      </c>
      <c r="I60" s="90">
        <f t="shared" si="14"/>
        <v>100000</v>
      </c>
      <c r="J60" s="90">
        <f t="shared" si="14"/>
        <v>100000</v>
      </c>
      <c r="K60" s="90">
        <f t="shared" si="14"/>
        <v>100000</v>
      </c>
      <c r="L60" s="90">
        <f t="shared" si="14"/>
        <v>100000</v>
      </c>
      <c r="M60" s="80">
        <f t="shared" si="14"/>
        <v>100000</v>
      </c>
    </row>
    <row r="61" spans="2:13" ht="15.75" thickBot="1" x14ac:dyDescent="0.3">
      <c r="B61" s="60" t="s">
        <v>36</v>
      </c>
      <c r="C61" s="61"/>
      <c r="D61" s="81"/>
      <c r="E61" s="81"/>
      <c r="F61" s="81"/>
      <c r="G61" s="81"/>
      <c r="H61" s="81"/>
      <c r="I61" s="81"/>
      <c r="J61" s="81"/>
      <c r="K61" s="81"/>
      <c r="L61" s="81"/>
      <c r="M61" s="82">
        <f>$C$8</f>
        <v>800000</v>
      </c>
    </row>
    <row r="62" spans="2:13" ht="15.75" thickBot="1" x14ac:dyDescent="0.3">
      <c r="B62" s="74" t="s">
        <v>37</v>
      </c>
      <c r="C62" s="83">
        <f>C56+C59+C60</f>
        <v>-1000000</v>
      </c>
      <c r="D62" s="83">
        <f t="shared" ref="D62:M62" si="15">D56+D59+D60</f>
        <v>46000</v>
      </c>
      <c r="E62" s="83">
        <f t="shared" si="15"/>
        <v>92400</v>
      </c>
      <c r="F62" s="83">
        <f t="shared" si="15"/>
        <v>137275.20000000001</v>
      </c>
      <c r="G62" s="83">
        <f t="shared" si="15"/>
        <v>181269.95200000002</v>
      </c>
      <c r="H62" s="83">
        <f t="shared" si="15"/>
        <v>225108.53040000005</v>
      </c>
      <c r="I62" s="83">
        <f t="shared" si="15"/>
        <v>268795.12766400009</v>
      </c>
      <c r="J62" s="83">
        <f t="shared" si="15"/>
        <v>271190.18197680003</v>
      </c>
      <c r="K62" s="83">
        <f t="shared" si="15"/>
        <v>273582.68889345124</v>
      </c>
      <c r="L62" s="83">
        <f t="shared" si="15"/>
        <v>275972.09298120666</v>
      </c>
      <c r="M62" s="84">
        <f t="shared" si="15"/>
        <v>278357.82265381608</v>
      </c>
    </row>
    <row r="63" spans="2:13" ht="15.75" thickBot="1" x14ac:dyDescent="0.3">
      <c r="B63" s="36"/>
      <c r="C63" s="36"/>
      <c r="D63" s="85"/>
      <c r="E63" s="85"/>
      <c r="F63" s="85"/>
      <c r="G63" s="85"/>
      <c r="H63" s="85"/>
      <c r="I63" s="85"/>
      <c r="J63" s="85"/>
      <c r="K63" s="85"/>
      <c r="L63" s="85"/>
      <c r="M63" s="85"/>
    </row>
    <row r="64" spans="2:13" ht="15.75" thickBot="1" x14ac:dyDescent="0.3">
      <c r="B64" s="53" t="s">
        <v>24</v>
      </c>
      <c r="C64" s="86">
        <f>C62/(1+$C$29)^C33</f>
        <v>-1000000</v>
      </c>
      <c r="D64" s="87">
        <f>D62/(1+$C$29)^D33</f>
        <v>41818.181818181816</v>
      </c>
      <c r="E64" s="87">
        <f>E62/(1+$C$29)^E33</f>
        <v>76363.636363636353</v>
      </c>
      <c r="F64" s="87">
        <f>F62/(1+$C$29)^F33</f>
        <v>103136.88955672424</v>
      </c>
      <c r="G64" s="87">
        <f>G62/(1+$C$29)^G33</f>
        <v>123809.81626938049</v>
      </c>
      <c r="H64" s="87">
        <f>H62/(1+$C$29)^H33</f>
        <v>139774.68652787004</v>
      </c>
      <c r="I64" s="87">
        <f>I62/(1+$C$29)^I33</f>
        <v>151727.84209180489</v>
      </c>
      <c r="J64" s="87">
        <f>J62/(1+$C$29)^J33</f>
        <v>139163.44346585753</v>
      </c>
      <c r="K64" s="87">
        <f>K62/(1+$C$29)^K33</f>
        <v>127628.3434664184</v>
      </c>
      <c r="L64" s="87">
        <f>L62/(1+$C$29)^L33</f>
        <v>117039.10737059964</v>
      </c>
      <c r="M64" s="88">
        <f>M62/(1+$C$29)^M33</f>
        <v>107318.9905843944</v>
      </c>
    </row>
    <row r="65" spans="2:13" ht="15.75" thickBot="1" x14ac:dyDescent="0.3">
      <c r="B65" s="25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2:13" ht="21" thickBot="1" x14ac:dyDescent="0.35">
      <c r="B66" s="26" t="s">
        <v>20</v>
      </c>
      <c r="C66" s="28">
        <f>NPV($C$29,D62:M62) + C62</f>
        <v>127780.93751486763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sekar</dc:creator>
  <cp:lastModifiedBy>Sekar Shanmugam</cp:lastModifiedBy>
  <dcterms:created xsi:type="dcterms:W3CDTF">2015-07-06T01:42:18Z</dcterms:created>
  <dcterms:modified xsi:type="dcterms:W3CDTF">2025-02-09T03:21:07Z</dcterms:modified>
</cp:coreProperties>
</file>